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065"/>
  </bookViews>
  <sheets>
    <sheet name="Sheet1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<sst xmlns="http://schemas.openxmlformats.org/spreadsheetml/2006/main" xmlns:r="http://schemas.openxmlformats.org/officeDocument/2006/relationships" count="60" uniqueCount="60">
  <si>
    <t>介護保険分</t>
    <rPh sb="0" eb="2">
      <t>カイゴ</t>
    </rPh>
    <rPh sb="2" eb="4">
      <t>ホケン</t>
    </rPh>
    <rPh sb="4" eb="5">
      <t>ブン</t>
    </rPh>
    <phoneticPr fontId="1"/>
  </si>
  <si>
    <t>国民健康保険加入者</t>
    <rPh sb="0" eb="2">
      <t>コクミン</t>
    </rPh>
    <rPh sb="2" eb="4">
      <t>ケンコウ</t>
    </rPh>
    <rPh sb="4" eb="6">
      <t>ホケン</t>
    </rPh>
    <rPh sb="6" eb="9">
      <t>カニュウシャ</t>
    </rPh>
    <phoneticPr fontId="1"/>
  </si>
  <si>
    <t>国保加入者１</t>
    <rPh sb="0" eb="2">
      <t>コクホ</t>
    </rPh>
    <rPh sb="2" eb="5">
      <t>カニュウシャ</t>
    </rPh>
    <phoneticPr fontId="1"/>
  </si>
  <si>
    <t>当年度の保険税額（1年間加入した場合）はこちら⇒</t>
    <rPh sb="0" eb="1">
      <t>トウ</t>
    </rPh>
    <rPh sb="1" eb="3">
      <t>ネンド</t>
    </rPh>
    <rPh sb="4" eb="6">
      <t>ホケン</t>
    </rPh>
    <rPh sb="6" eb="7">
      <t>ゼイ</t>
    </rPh>
    <rPh sb="7" eb="8">
      <t>ガク</t>
    </rPh>
    <rPh sb="10" eb="12">
      <t>ネンカン</t>
    </rPh>
    <rPh sb="12" eb="14">
      <t>カニュウ</t>
    </rPh>
    <rPh sb="16" eb="18">
      <t>バアイ</t>
    </rPh>
    <phoneticPr fontId="1"/>
  </si>
  <si>
    <t>国保加入者４</t>
    <rPh sb="0" eb="2">
      <t>コクホ</t>
    </rPh>
    <rPh sb="2" eb="5">
      <t>カニュウシャ</t>
    </rPh>
    <phoneticPr fontId="1"/>
  </si>
  <si>
    <t>国保加入者５</t>
    <rPh sb="0" eb="2">
      <t>コクホ</t>
    </rPh>
    <rPh sb="2" eb="5">
      <t>カニュウシャ</t>
    </rPh>
    <phoneticPr fontId="1"/>
  </si>
  <si>
    <t>世帯主</t>
    <rPh sb="0" eb="3">
      <t>セタイヌシ</t>
    </rPh>
    <phoneticPr fontId="1"/>
  </si>
  <si>
    <t>国保加入者２</t>
    <rPh sb="0" eb="2">
      <t>コクホ</t>
    </rPh>
    <rPh sb="2" eb="5">
      <t>カニュウシャ</t>
    </rPh>
    <phoneticPr fontId="1"/>
  </si>
  <si>
    <t>の箇所を入力してください。</t>
    <rPh sb="1" eb="3">
      <t>カショ</t>
    </rPh>
    <rPh sb="4" eb="6">
      <t>ニュウリョク</t>
    </rPh>
    <phoneticPr fontId="1"/>
  </si>
  <si>
    <t>国保加入者３</t>
    <rPh sb="0" eb="2">
      <t>コクホ</t>
    </rPh>
    <rPh sb="2" eb="5">
      <t>カニュウシャ</t>
    </rPh>
    <phoneticPr fontId="1"/>
  </si>
  <si>
    <t>4月1日現在の年齢</t>
    <rPh sb="1" eb="2">
      <t>ガツ</t>
    </rPh>
    <rPh sb="3" eb="4">
      <t>ニチ</t>
    </rPh>
    <rPh sb="4" eb="6">
      <t>ゲンザイ</t>
    </rPh>
    <rPh sb="7" eb="9">
      <t>ネンレイ</t>
    </rPh>
    <phoneticPr fontId="1"/>
  </si>
  <si>
    <t>軽減判定係数</t>
    <rPh sb="0" eb="2">
      <t>ケイゲン</t>
    </rPh>
    <rPh sb="2" eb="4">
      <t>ハンテイ</t>
    </rPh>
    <rPh sb="4" eb="6">
      <t>ケイスウ</t>
    </rPh>
    <phoneticPr fontId="1"/>
  </si>
  <si>
    <t>【課税内訳】</t>
    <rPh sb="1" eb="3">
      <t>カゼイ</t>
    </rPh>
    <rPh sb="3" eb="5">
      <t>ウチワケ</t>
    </rPh>
    <phoneticPr fontId="1"/>
  </si>
  <si>
    <t>医療保険分</t>
    <rPh sb="0" eb="2">
      <t>イリョウ</t>
    </rPh>
    <rPh sb="2" eb="4">
      <t>ホケン</t>
    </rPh>
    <rPh sb="4" eb="5">
      <t>ブン</t>
    </rPh>
    <phoneticPr fontId="1"/>
  </si>
  <si>
    <t>後期高齢者支援分</t>
    <rPh sb="0" eb="2">
      <t>コウキ</t>
    </rPh>
    <rPh sb="2" eb="5">
      <t>コウレイシャ</t>
    </rPh>
    <rPh sb="5" eb="7">
      <t>シエン</t>
    </rPh>
    <rPh sb="7" eb="8">
      <t>ブン</t>
    </rPh>
    <phoneticPr fontId="1"/>
  </si>
  <si>
    <t>合計</t>
    <rPh sb="0" eb="2">
      <t>ゴウケイ</t>
    </rPh>
    <phoneticPr fontId="1"/>
  </si>
  <si>
    <t>均等割額</t>
    <rPh sb="0" eb="3">
      <t>キントウワ</t>
    </rPh>
    <rPh sb="3" eb="4">
      <t>ガク</t>
    </rPh>
    <phoneticPr fontId="1"/>
  </si>
  <si>
    <t>国民健康保険税の計算方法</t>
    <rPh sb="0" eb="2">
      <t>コクミン</t>
    </rPh>
    <rPh sb="2" eb="4">
      <t>ケンコウ</t>
    </rPh>
    <rPh sb="4" eb="6">
      <t>ホケン</t>
    </rPh>
    <rPh sb="6" eb="7">
      <t>ゼイ</t>
    </rPh>
    <rPh sb="8" eb="10">
      <t>ケイサン</t>
    </rPh>
    <rPh sb="10" eb="12">
      <t>ホウホウ</t>
    </rPh>
    <phoneticPr fontId="1"/>
  </si>
  <si>
    <t>所得割額</t>
    <rPh sb="0" eb="2">
      <t>ショトク</t>
    </rPh>
    <rPh sb="2" eb="3">
      <t>ワリ</t>
    </rPh>
    <rPh sb="3" eb="4">
      <t>ガク</t>
    </rPh>
    <phoneticPr fontId="1"/>
  </si>
  <si>
    <t>所得割</t>
    <rPh sb="0" eb="2">
      <t>ショトク</t>
    </rPh>
    <rPh sb="2" eb="3">
      <t>ワリ</t>
    </rPh>
    <phoneticPr fontId="1"/>
  </si>
  <si>
    <t>資産割額</t>
    <rPh sb="0" eb="2">
      <t>シサン</t>
    </rPh>
    <rPh sb="2" eb="3">
      <t>ワ</t>
    </rPh>
    <rPh sb="3" eb="4">
      <t>ガク</t>
    </rPh>
    <phoneticPr fontId="1"/>
  </si>
  <si>
    <t>資産割</t>
    <rPh sb="0" eb="2">
      <t>シサン</t>
    </rPh>
    <rPh sb="2" eb="3">
      <t>ワ</t>
    </rPh>
    <phoneticPr fontId="1"/>
  </si>
  <si>
    <t>均等割</t>
    <rPh sb="0" eb="3">
      <t>キントウワ</t>
    </rPh>
    <phoneticPr fontId="1"/>
  </si>
  <si>
    <t>平等割</t>
    <rPh sb="0" eb="2">
      <t>ビョウドウ</t>
    </rPh>
    <rPh sb="2" eb="3">
      <t>ワ</t>
    </rPh>
    <phoneticPr fontId="1"/>
  </si>
  <si>
    <t>前年中の所得－基礎控除額（43万円）
=基準総所得</t>
    <rPh sb="0" eb="3">
      <t>ゼンネンチュウ</t>
    </rPh>
    <rPh sb="4" eb="6">
      <t>ショトク</t>
    </rPh>
    <rPh sb="7" eb="9">
      <t>キソ</t>
    </rPh>
    <rPh sb="9" eb="11">
      <t>コウジョ</t>
    </rPh>
    <rPh sb="11" eb="12">
      <t>ガク</t>
    </rPh>
    <rPh sb="15" eb="17">
      <t>マンエン</t>
    </rPh>
    <rPh sb="20" eb="22">
      <t>キジュン</t>
    </rPh>
    <rPh sb="22" eb="25">
      <t>ソウショトク</t>
    </rPh>
    <phoneticPr fontId="1"/>
  </si>
  <si>
    <t>課税区分</t>
    <rPh sb="0" eb="2">
      <t>カゼイ</t>
    </rPh>
    <rPh sb="2" eb="4">
      <t>クブン</t>
    </rPh>
    <phoneticPr fontId="1"/>
  </si>
  <si>
    <t>5割軽減</t>
    <rPh sb="1" eb="2">
      <t>ワリ</t>
    </rPh>
    <rPh sb="2" eb="4">
      <t>ケイゲン</t>
    </rPh>
    <phoneticPr fontId="1"/>
  </si>
  <si>
    <t>（説明）</t>
    <rPh sb="1" eb="3">
      <t>セツメイ</t>
    </rPh>
    <phoneticPr fontId="1"/>
  </si>
  <si>
    <t>後期高齢者支援金分</t>
    <rPh sb="0" eb="2">
      <t>コウキ</t>
    </rPh>
    <rPh sb="2" eb="5">
      <t>コウレイシャ</t>
    </rPh>
    <rPh sb="5" eb="7">
      <t>シエン</t>
    </rPh>
    <rPh sb="7" eb="8">
      <t>キン</t>
    </rPh>
    <rPh sb="8" eb="9">
      <t>ブン</t>
    </rPh>
    <phoneticPr fontId="1"/>
  </si>
  <si>
    <t>7割軽減</t>
    <rPh sb="1" eb="2">
      <t>ワリ</t>
    </rPh>
    <rPh sb="2" eb="4">
      <t>ケイゲン</t>
    </rPh>
    <phoneticPr fontId="1"/>
  </si>
  <si>
    <t>税率</t>
    <rPh sb="0" eb="2">
      <t>ゼイリツ</t>
    </rPh>
    <phoneticPr fontId="1"/>
  </si>
  <si>
    <t>総所得</t>
    <rPh sb="0" eb="3">
      <t>ソウショトク</t>
    </rPh>
    <phoneticPr fontId="1"/>
  </si>
  <si>
    <t>軽減なし</t>
    <rPh sb="0" eb="2">
      <t>ケイゲン</t>
    </rPh>
    <phoneticPr fontId="1"/>
  </si>
  <si>
    <t>課税所得</t>
    <rPh sb="0" eb="2">
      <t>カゼイ</t>
    </rPh>
    <rPh sb="2" eb="4">
      <t>ショトク</t>
    </rPh>
    <phoneticPr fontId="1"/>
  </si>
  <si>
    <t>平等割額</t>
    <rPh sb="0" eb="2">
      <t>ビョウドウ</t>
    </rPh>
    <rPh sb="2" eb="3">
      <t>ワ</t>
    </rPh>
    <rPh sb="3" eb="4">
      <t>ガク</t>
    </rPh>
    <phoneticPr fontId="1"/>
  </si>
  <si>
    <t>世帯主が国保に加入する場合⇒「○」加入しない場合⇒「空欄」</t>
    <rPh sb="0" eb="3">
      <t>セタイヌシ</t>
    </rPh>
    <rPh sb="4" eb="6">
      <t>コクホ</t>
    </rPh>
    <rPh sb="7" eb="9">
      <t>カニュウ</t>
    </rPh>
    <rPh sb="11" eb="13">
      <t>バアイ</t>
    </rPh>
    <rPh sb="17" eb="19">
      <t>カニュウ</t>
    </rPh>
    <rPh sb="22" eb="24">
      <t>バアイ</t>
    </rPh>
    <rPh sb="26" eb="28">
      <t>クウラン</t>
    </rPh>
    <phoneticPr fontId="1"/>
  </si>
  <si>
    <t>1世帯当たりの税額</t>
    <rPh sb="1" eb="3">
      <t>セタイ</t>
    </rPh>
    <rPh sb="3" eb="4">
      <t>ア</t>
    </rPh>
    <rPh sb="7" eb="9">
      <t>ゼイガク</t>
    </rPh>
    <phoneticPr fontId="1"/>
  </si>
  <si>
    <t>限度超</t>
    <rPh sb="0" eb="2">
      <t>ゲンド</t>
    </rPh>
    <rPh sb="2" eb="3">
      <t>コ</t>
    </rPh>
    <phoneticPr fontId="1"/>
  </si>
  <si>
    <t>課税額</t>
    <rPh sb="0" eb="3">
      <t>カゼイガク</t>
    </rPh>
    <phoneticPr fontId="1"/>
  </si>
  <si>
    <t>軽減判定</t>
    <rPh sb="0" eb="2">
      <t>ケイゲン</t>
    </rPh>
    <rPh sb="2" eb="4">
      <t>ハンテイ</t>
    </rPh>
    <phoneticPr fontId="1"/>
  </si>
  <si>
    <t>軽減判定総所得</t>
    <rPh sb="0" eb="2">
      <t>ケイゲン</t>
    </rPh>
    <rPh sb="2" eb="4">
      <t>ハンテイ</t>
    </rPh>
    <rPh sb="4" eb="7">
      <t>ソウショトク</t>
    </rPh>
    <phoneticPr fontId="1"/>
  </si>
  <si>
    <t>※年度途中で加入・脱退した人がいる場合や40・65・75歳を迎える方がいる場合は、
　　計算結果が加入月数分（介護分加入月含む）ずれますのでご注意ください。</t>
    <rPh sb="1" eb="3">
      <t>ネンド</t>
    </rPh>
    <rPh sb="3" eb="5">
      <t>トチュウ</t>
    </rPh>
    <rPh sb="6" eb="8">
      <t>カニュウ</t>
    </rPh>
    <rPh sb="9" eb="11">
      <t>ダッタイ</t>
    </rPh>
    <rPh sb="13" eb="14">
      <t>ヒト</t>
    </rPh>
    <rPh sb="17" eb="19">
      <t>バアイ</t>
    </rPh>
    <rPh sb="28" eb="29">
      <t>サイ</t>
    </rPh>
    <rPh sb="30" eb="31">
      <t>ムカ</t>
    </rPh>
    <rPh sb="33" eb="34">
      <t>カタ</t>
    </rPh>
    <rPh sb="37" eb="39">
      <t>バアイ</t>
    </rPh>
    <rPh sb="44" eb="46">
      <t>ケイサン</t>
    </rPh>
    <rPh sb="46" eb="48">
      <t>ケッカ</t>
    </rPh>
    <rPh sb="49" eb="51">
      <t>カニュウ</t>
    </rPh>
    <rPh sb="51" eb="52">
      <t>ツキ</t>
    </rPh>
    <rPh sb="52" eb="53">
      <t>スウ</t>
    </rPh>
    <rPh sb="53" eb="54">
      <t>ブン</t>
    </rPh>
    <rPh sb="55" eb="57">
      <t>カイゴ</t>
    </rPh>
    <rPh sb="57" eb="58">
      <t>ブン</t>
    </rPh>
    <rPh sb="58" eb="60">
      <t>カニュウ</t>
    </rPh>
    <rPh sb="60" eb="61">
      <t>ツキ</t>
    </rPh>
    <rPh sb="61" eb="62">
      <t>フク</t>
    </rPh>
    <rPh sb="71" eb="73">
      <t>チュウイ</t>
    </rPh>
    <phoneticPr fontId="1"/>
  </si>
  <si>
    <t>介護保険分
(40歳以上65歳未満の加入者)</t>
    <rPh sb="0" eb="2">
      <t>カイゴ</t>
    </rPh>
    <rPh sb="2" eb="4">
      <t>ホケン</t>
    </rPh>
    <rPh sb="4" eb="5">
      <t>ブン</t>
    </rPh>
    <rPh sb="9" eb="12">
      <t>サイイジョウ</t>
    </rPh>
    <rPh sb="14" eb="17">
      <t>サイミマン</t>
    </rPh>
    <rPh sb="18" eb="21">
      <t>カニュウシャ</t>
    </rPh>
    <phoneticPr fontId="1"/>
  </si>
  <si>
    <t>2割軽減</t>
    <rPh sb="1" eb="2">
      <t>ワリ</t>
    </rPh>
    <rPh sb="2" eb="4">
      <t>ケイゲン</t>
    </rPh>
    <phoneticPr fontId="1"/>
  </si>
  <si>
    <t>加入人数(擬主含まない）</t>
    <rPh sb="0" eb="2">
      <t>カニュウ</t>
    </rPh>
    <rPh sb="2" eb="4">
      <t>ニンズウ</t>
    </rPh>
    <rPh sb="5" eb="6">
      <t>ギ</t>
    </rPh>
    <rPh sb="6" eb="7">
      <t>シュ</t>
    </rPh>
    <rPh sb="7" eb="8">
      <t>フク</t>
    </rPh>
    <phoneticPr fontId="1"/>
  </si>
  <si>
    <t>加入者数×各区分ごとの税額</t>
    <rPh sb="0" eb="3">
      <t>カニュウシャ</t>
    </rPh>
    <rPh sb="3" eb="4">
      <t>スウ</t>
    </rPh>
    <rPh sb="5" eb="8">
      <t>カククブン</t>
    </rPh>
    <rPh sb="11" eb="13">
      <t>ゼイガク</t>
    </rPh>
    <phoneticPr fontId="1"/>
  </si>
  <si>
    <t>介護分判定</t>
    <rPh sb="0" eb="2">
      <t>カイゴ</t>
    </rPh>
    <rPh sb="2" eb="3">
      <t>ブン</t>
    </rPh>
    <rPh sb="3" eb="5">
      <t>ハンテイ</t>
    </rPh>
    <phoneticPr fontId="1"/>
  </si>
  <si>
    <t>介護分保険税</t>
    <rPh sb="0" eb="2">
      <t>カイゴ</t>
    </rPh>
    <rPh sb="2" eb="3">
      <t>ブン</t>
    </rPh>
    <rPh sb="3" eb="5">
      <t>ホケン</t>
    </rPh>
    <rPh sb="5" eb="6">
      <t>ゼイ</t>
    </rPh>
    <phoneticPr fontId="1"/>
  </si>
  <si>
    <t>1ヵ月あたりの金額はこちら⇒</t>
    <rPh sb="2" eb="3">
      <t>ゲツ</t>
    </rPh>
    <rPh sb="7" eb="9">
      <t>キンガク</t>
    </rPh>
    <phoneticPr fontId="1"/>
  </si>
  <si>
    <t>令和5年中の給与所得</t>
    <rPh sb="0" eb="1">
      <t>レイ</t>
    </rPh>
    <rPh sb="1" eb="2">
      <t>ワ</t>
    </rPh>
    <rPh sb="3" eb="4">
      <t>ネン</t>
    </rPh>
    <rPh sb="4" eb="5">
      <t>チュウ</t>
    </rPh>
    <rPh sb="6" eb="8">
      <t>キュウヨ</t>
    </rPh>
    <rPh sb="8" eb="10">
      <t>ショトク</t>
    </rPh>
    <phoneticPr fontId="1"/>
  </si>
  <si>
    <t>※年齢は世帯主と加入者以外は入力しないでください。</t>
    <rPh sb="1" eb="3">
      <t>ネンレイ</t>
    </rPh>
    <rPh sb="4" eb="7">
      <t>セタイヌシ</t>
    </rPh>
    <rPh sb="8" eb="11">
      <t>カニュウシャ</t>
    </rPh>
    <rPh sb="11" eb="13">
      <t>イガイ</t>
    </rPh>
    <rPh sb="14" eb="16">
      <t>ニュウリョク</t>
    </rPh>
    <phoneticPr fontId="1"/>
  </si>
  <si>
    <t>田上町国民健康保険税試算シート</t>
    <rPh sb="0" eb="3">
      <t>タガミマチ</t>
    </rPh>
    <rPh sb="3" eb="5">
      <t>コクミン</t>
    </rPh>
    <rPh sb="5" eb="7">
      <t>ケンコウ</t>
    </rPh>
    <rPh sb="7" eb="9">
      <t>ホケン</t>
    </rPh>
    <rPh sb="9" eb="10">
      <t>ゼイ</t>
    </rPh>
    <rPh sb="10" eb="12">
      <t>シサン</t>
    </rPh>
    <phoneticPr fontId="1"/>
  </si>
  <si>
    <t>試算国保税年税額</t>
    <rPh sb="0" eb="2">
      <t>シサン</t>
    </rPh>
    <rPh sb="2" eb="4">
      <t>コクホ</t>
    </rPh>
    <rPh sb="4" eb="5">
      <t>ゼイ</t>
    </rPh>
    <rPh sb="5" eb="8">
      <t>ネンゼイガク</t>
    </rPh>
    <phoneticPr fontId="1"/>
  </si>
  <si>
    <t>給与所得者等の数</t>
    <rPh sb="0" eb="6">
      <t>キュウヨショトクシャトウ</t>
    </rPh>
    <rPh sb="7" eb="8">
      <t>カズ</t>
    </rPh>
    <phoneticPr fontId="1"/>
  </si>
  <si>
    <t>給与所得者等であるか</t>
    <rPh sb="0" eb="2">
      <t>キュウヨ</t>
    </rPh>
    <rPh sb="2" eb="4">
      <t>ショトク</t>
    </rPh>
    <rPh sb="4" eb="5">
      <t>シャ</t>
    </rPh>
    <rPh sb="5" eb="6">
      <t>トウ</t>
    </rPh>
    <phoneticPr fontId="1"/>
  </si>
  <si>
    <t>令和5年中の年金所得</t>
    <rPh sb="0" eb="1">
      <t>レイ</t>
    </rPh>
    <rPh sb="1" eb="2">
      <t>ワ</t>
    </rPh>
    <rPh sb="3" eb="4">
      <t>ネン</t>
    </rPh>
    <rPh sb="4" eb="5">
      <t>チュウ</t>
    </rPh>
    <rPh sb="6" eb="8">
      <t>ネンキン</t>
    </rPh>
    <rPh sb="8" eb="10">
      <t>ショトク</t>
    </rPh>
    <phoneticPr fontId="1"/>
  </si>
  <si>
    <t>昨年中の給与収入</t>
    <rPh sb="0" eb="1">
      <t>サク</t>
    </rPh>
    <rPh sb="1" eb="2">
      <t>ネン</t>
    </rPh>
    <rPh sb="2" eb="3">
      <t>ナカ</t>
    </rPh>
    <rPh sb="4" eb="6">
      <t>キュウヨ</t>
    </rPh>
    <rPh sb="6" eb="8">
      <t>シュウニュウ</t>
    </rPh>
    <phoneticPr fontId="1"/>
  </si>
  <si>
    <t>昨年中の年金収入</t>
    <rPh sb="0" eb="2">
      <t>サクネン</t>
    </rPh>
    <rPh sb="2" eb="3">
      <t>チュウ</t>
    </rPh>
    <rPh sb="4" eb="6">
      <t>ネンキン</t>
    </rPh>
    <rPh sb="6" eb="8">
      <t>シュウニュウ</t>
    </rPh>
    <phoneticPr fontId="1"/>
  </si>
  <si>
    <t>税率改正や賦課限度額、軽減判定所得の変更があった場合は黄色セルの数値を変更する</t>
    <rPh sb="0" eb="2">
      <t>ゼイリツ</t>
    </rPh>
    <rPh sb="2" eb="4">
      <t>カイセイ</t>
    </rPh>
    <rPh sb="5" eb="7">
      <t>フカ</t>
    </rPh>
    <rPh sb="7" eb="10">
      <t>ゲンドガク</t>
    </rPh>
    <rPh sb="11" eb="13">
      <t>ケイゲン</t>
    </rPh>
    <rPh sb="13" eb="15">
      <t>ハンテイ</t>
    </rPh>
    <rPh sb="15" eb="17">
      <t>ショトク</t>
    </rPh>
    <rPh sb="18" eb="20">
      <t>ヘンコウ</t>
    </rPh>
    <rPh sb="24" eb="26">
      <t>バアイ</t>
    </rPh>
    <rPh sb="27" eb="29">
      <t>キイロ</t>
    </rPh>
    <rPh sb="32" eb="34">
      <t>スウチ</t>
    </rPh>
    <rPh sb="35" eb="37">
      <t>ヘンコウ</t>
    </rPh>
    <phoneticPr fontId="1"/>
  </si>
  <si>
    <t>昨年中の総所得</t>
    <rPh sb="0" eb="2">
      <t>サクネン</t>
    </rPh>
    <rPh sb="2" eb="3">
      <t>チュウ</t>
    </rPh>
    <rPh sb="4" eb="7">
      <t>ソウショトク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</si>
</sst>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_);[Red]\(#,##0\)"/>
    <numFmt numFmtId="177" formatCode="#,###&quot;円&quot;"/>
    <numFmt numFmtId="178" formatCode="#,##0_ "/>
    <numFmt numFmtId="179" formatCode="#;\0;0"/>
  </numFmts>
  <fonts count="8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游ゴシック"/>
    </font>
    <font>
      <b/>
      <u/>
      <sz val="18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2" xfId="0" applyFill="1" applyBorder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3" xfId="0" applyNumberFormat="1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/>
    </xf>
    <xf numFmtId="38" fontId="0" fillId="0" borderId="1" xfId="1" applyFont="1" applyFill="1" applyBorder="1" applyProtection="1">
      <alignment vertical="center"/>
    </xf>
    <xf numFmtId="38" fontId="0" fillId="3" borderId="1" xfId="1" applyFont="1" applyFill="1" applyBorder="1" applyProtection="1">
      <alignment vertical="center"/>
    </xf>
    <xf numFmtId="0" fontId="0" fillId="0" borderId="1" xfId="0" applyFont="1" applyFill="1" applyBorder="1" applyAlignment="1" applyProtection="1">
      <alignment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176" fontId="3" fillId="2" borderId="1" xfId="0" applyNumberFormat="1" applyFont="1" applyFill="1" applyBorder="1" applyProtection="1">
      <alignment vertical="center"/>
      <protection locked="0"/>
    </xf>
    <xf numFmtId="38" fontId="0" fillId="0" borderId="4" xfId="1" applyFont="1" applyFill="1" applyBorder="1" applyProtection="1">
      <alignment vertical="center"/>
    </xf>
    <xf numFmtId="10" fontId="0" fillId="3" borderId="1" xfId="2" applyNumberFormat="1" applyFont="1" applyFill="1" applyBorder="1" applyAlignment="1" applyProtection="1">
      <alignment horizontal="center" vertical="center"/>
    </xf>
    <xf numFmtId="177" fontId="0" fillId="3" borderId="1" xfId="0" applyNumberFormat="1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178" fontId="3" fillId="2" borderId="0" xfId="1" applyNumberFormat="1" applyFont="1" applyFill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7" xfId="0" applyFill="1" applyBorder="1" applyProtection="1">
      <alignment vertical="center"/>
    </xf>
    <xf numFmtId="0" fontId="0" fillId="0" borderId="4" xfId="0" applyNumberFormat="1" applyFill="1" applyBorder="1" applyProtection="1">
      <alignment vertical="center"/>
    </xf>
    <xf numFmtId="0" fontId="2" fillId="0" borderId="0" xfId="0" applyFont="1" applyBorder="1" applyAlignment="1" applyProtection="1">
      <alignment vertical="center"/>
    </xf>
    <xf numFmtId="177" fontId="6" fillId="3" borderId="8" xfId="0" applyNumberFormat="1" applyFont="1" applyFill="1" applyBorder="1" applyAlignment="1" applyProtection="1">
      <alignment horizontal="center" vertical="center"/>
    </xf>
    <xf numFmtId="177" fontId="6" fillId="3" borderId="9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right" vertical="center" indent="2"/>
    </xf>
    <xf numFmtId="0" fontId="0" fillId="3" borderId="1" xfId="0" applyFont="1" applyFill="1" applyBorder="1" applyAlignment="1" applyProtection="1">
      <alignment horizontal="right" vertical="center"/>
    </xf>
    <xf numFmtId="177" fontId="0" fillId="0" borderId="1" xfId="0" applyNumberFormat="1" applyFill="1" applyBorder="1" applyProtection="1">
      <alignment vertical="center"/>
    </xf>
    <xf numFmtId="177" fontId="0" fillId="0" borderId="7" xfId="0" applyNumberFormat="1" applyFill="1" applyBorder="1" applyProtection="1">
      <alignment vertical="center"/>
    </xf>
    <xf numFmtId="0" fontId="0" fillId="4" borderId="10" xfId="0" applyFont="1" applyFill="1" applyBorder="1" applyAlignment="1" applyProtection="1">
      <alignment horizontal="left" vertical="center" wrapText="1"/>
    </xf>
    <xf numFmtId="0" fontId="0" fillId="4" borderId="11" xfId="0" applyFont="1" applyFill="1" applyBorder="1" applyAlignment="1" applyProtection="1">
      <alignment horizontal="left" vertical="center" wrapText="1"/>
    </xf>
    <xf numFmtId="0" fontId="0" fillId="4" borderId="12" xfId="0" applyFont="1" applyFill="1" applyBorder="1" applyAlignment="1" applyProtection="1">
      <alignment horizontal="left" vertical="center" wrapText="1"/>
    </xf>
    <xf numFmtId="0" fontId="0" fillId="0" borderId="13" xfId="0" applyBorder="1" applyProtection="1">
      <alignment vertical="center"/>
    </xf>
    <xf numFmtId="38" fontId="0" fillId="0" borderId="13" xfId="1" applyFont="1" applyBorder="1" applyProtection="1">
      <alignment vertical="center"/>
    </xf>
    <xf numFmtId="179" fontId="0" fillId="0" borderId="13" xfId="0" applyNumberFormat="1" applyBorder="1" applyProtection="1">
      <alignment vertical="center"/>
    </xf>
    <xf numFmtId="38" fontId="0" fillId="0" borderId="0" xfId="1" applyFont="1" applyProtection="1">
      <alignment vertical="center"/>
    </xf>
    <xf numFmtId="179" fontId="0" fillId="0" borderId="0" xfId="0" applyNumberFormat="1" applyProtection="1">
      <alignment vertical="center"/>
    </xf>
    <xf numFmtId="176" fontId="0" fillId="0" borderId="0" xfId="0" applyNumberFormat="1" applyProtection="1">
      <alignment vertical="center"/>
    </xf>
  </cellXfs>
  <cellStyles count="3">
    <cellStyle name="標準" xfId="0" builtinId="0"/>
    <cellStyle name="桁区切り" xfId="1" builtinId="6"/>
    <cellStyle name="パーセント" xfId="2" builtinId="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1171575</xdr:colOff>
      <xdr:row>1</xdr:row>
      <xdr:rowOff>158750</xdr:rowOff>
    </xdr:from>
    <xdr:to xmlns:xdr="http://schemas.openxmlformats.org/drawingml/2006/spreadsheetDrawing">
      <xdr:col>10</xdr:col>
      <xdr:colOff>971550</xdr:colOff>
      <xdr:row>7</xdr:row>
      <xdr:rowOff>8890</xdr:rowOff>
    </xdr:to>
    <xdr:sp macro="" textlink="">
      <xdr:nvSpPr>
        <xdr:cNvPr id="2" name="テキスト ボックス 1"/>
        <xdr:cNvSpPr txBox="1"/>
      </xdr:nvSpPr>
      <xdr:spPr>
        <a:xfrm>
          <a:off x="13843000" y="326390"/>
          <a:ext cx="1274445" cy="1176020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入力用シート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0</xdr:colOff>
      <xdr:row>3</xdr:row>
      <xdr:rowOff>9525</xdr:rowOff>
    </xdr:from>
    <xdr:to xmlns:xdr="http://schemas.openxmlformats.org/drawingml/2006/spreadsheetDrawing">
      <xdr:col>0</xdr:col>
      <xdr:colOff>1748790</xdr:colOff>
      <xdr:row>3</xdr:row>
      <xdr:rowOff>287655</xdr:rowOff>
    </xdr:to>
    <xdr:sp macro="" textlink="">
      <xdr:nvSpPr>
        <xdr:cNvPr id="3" name="正方形/長方形 2"/>
        <xdr:cNvSpPr/>
      </xdr:nvSpPr>
      <xdr:spPr>
        <a:xfrm>
          <a:off x="0" y="641985"/>
          <a:ext cx="1748790" cy="27813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136"/>
  <sheetViews>
    <sheetView tabSelected="1" workbookViewId="0">
      <selection activeCell="B8" sqref="B8"/>
    </sheetView>
  </sheetViews>
  <sheetFormatPr defaultRowHeight="13.2"/>
  <cols>
    <col min="1" max="1" width="25.5" style="1" bestFit="1" customWidth="1"/>
    <col min="2" max="2" width="26.75" style="1" customWidth="1"/>
    <col min="3" max="3" width="21.5" style="1" bestFit="1" customWidth="1"/>
    <col min="4" max="4" width="31.44140625" style="1" bestFit="1" customWidth="1"/>
    <col min="5" max="5" width="17.875" style="1" bestFit="1" customWidth="1"/>
    <col min="6" max="6" width="9" style="1" customWidth="1"/>
    <col min="7" max="7" width="22.21875" style="1" hidden="1" bestFit="1" customWidth="1"/>
    <col min="8" max="8" width="9" style="1" hidden="1" customWidth="1"/>
    <col min="9" max="11" width="21.5" style="1" hidden="1" customWidth="1"/>
    <col min="12" max="12" width="10.5" style="1" hidden="1" customWidth="1"/>
    <col min="13" max="13" width="11" style="1" hidden="1" customWidth="1"/>
    <col min="14" max="14" width="13" style="1" hidden="1" customWidth="1"/>
    <col min="15" max="16384" width="9" style="1" customWidth="1"/>
  </cols>
  <sheetData>
    <row r="1" spans="1:14">
      <c r="A1" s="2" t="s">
        <v>51</v>
      </c>
      <c r="B1" s="2"/>
      <c r="C1" s="2"/>
      <c r="D1" s="2"/>
      <c r="E1" s="2"/>
      <c r="I1" s="36"/>
    </row>
    <row r="2" spans="1:14">
      <c r="A2" s="2"/>
      <c r="B2" s="2"/>
      <c r="C2" s="2"/>
      <c r="D2" s="2"/>
      <c r="E2" s="2"/>
      <c r="I2" s="36"/>
    </row>
    <row r="3" spans="1:14" ht="23.4">
      <c r="A3" s="2"/>
      <c r="B3" s="2"/>
      <c r="C3" s="2"/>
      <c r="D3" s="2"/>
      <c r="E3" s="26"/>
      <c r="F3" s="26"/>
      <c r="G3" s="26"/>
      <c r="H3" s="26"/>
      <c r="I3" s="5"/>
    </row>
    <row r="4" spans="1:14" ht="23.4">
      <c r="A4" s="2"/>
      <c r="B4" s="1" t="s">
        <v>8</v>
      </c>
      <c r="C4" s="2"/>
      <c r="D4" s="2"/>
      <c r="E4" s="2"/>
      <c r="I4" s="36"/>
    </row>
    <row r="5" spans="1:14">
      <c r="I5" s="36"/>
    </row>
    <row r="6" spans="1:14" ht="18" customHeight="1">
      <c r="A6" s="3" t="s">
        <v>35</v>
      </c>
      <c r="B6" s="3"/>
      <c r="C6" s="15"/>
      <c r="I6" s="36"/>
    </row>
    <row r="7" spans="1:14">
      <c r="D7" s="20" t="s">
        <v>52</v>
      </c>
      <c r="E7" s="27" t="str">
        <f>IF(E32=4000,"0",E32)</f>
        <v>0</v>
      </c>
      <c r="I7" s="36"/>
    </row>
    <row r="8" spans="1:14">
      <c r="D8" s="21"/>
      <c r="E8" s="28"/>
      <c r="I8" s="36"/>
    </row>
    <row r="9" spans="1:14">
      <c r="I9" s="36"/>
    </row>
    <row r="10" spans="1:14" ht="20.25" customHeight="1">
      <c r="A10" s="4" t="s">
        <v>1</v>
      </c>
      <c r="B10" s="7" t="s">
        <v>10</v>
      </c>
      <c r="C10" s="7" t="s">
        <v>56</v>
      </c>
      <c r="D10" s="7" t="s">
        <v>57</v>
      </c>
      <c r="E10" s="7" t="s">
        <v>59</v>
      </c>
      <c r="F10" s="7"/>
      <c r="G10" s="7" t="s">
        <v>54</v>
      </c>
      <c r="I10" s="36" t="s">
        <v>49</v>
      </c>
      <c r="J10" s="1" t="s">
        <v>55</v>
      </c>
      <c r="K10" s="1" t="s">
        <v>31</v>
      </c>
      <c r="L10" s="1" t="s">
        <v>33</v>
      </c>
      <c r="M10" s="1" t="s">
        <v>46</v>
      </c>
      <c r="N10" s="1" t="s">
        <v>47</v>
      </c>
    </row>
    <row r="11" spans="1:14" ht="20.25" customHeight="1">
      <c r="A11" s="4" t="s">
        <v>6</v>
      </c>
      <c r="B11" s="8"/>
      <c r="C11" s="16"/>
      <c r="D11" s="22"/>
      <c r="E11" s="29">
        <f>ROUND(K11,0)</f>
        <v>0</v>
      </c>
      <c r="F11" s="29"/>
      <c r="G11" s="29"/>
      <c r="I11" s="37">
        <f t="shared" ref="I11:I16" si="0">IF(C11&gt;=8500000,C11-1950000,IF(C11&gt;=6600000,C11-C11*0.1-1100000,IF(C11&gt;=3600000,ROUNDDOWN(C11/4,-3)*3.2-440000,IF(C11&gt;=1800000,ROUNDDOWN(C11/4,-3)*2.8-80000,IF(C11&gt;=1628000,ROUNDDOWN(C11/4,-3)*2.4+100000,IF(C11&gt;=1624000,1074000,IF(C11&gt;=1622000,1072000,IF(C11&gt;=1620000,1070000,IF(C11&gt;=1619000,1069000,IF(C11&gt;=551000,C11-550000,0))))))))))</f>
        <v>0</v>
      </c>
      <c r="J11" s="39">
        <f t="shared" ref="J11:J16" si="1">IF(AND(B11&lt;65,D11&gt;=10000000),D11-1955000,IF(AND(B11&lt;65,D11&gt;=7700000),D11*0.95-1455000,IF(AND(B11&lt;65,D11&gt;=4100000),D11*0.85-685000,IF(AND(B11&lt;65,D11&gt;=1300000),D11*0.75-275000,IF(AND(B11&lt;65,D11&gt;=0),D11-600000,IF(AND(B11&gt;=65,D11&gt;=10000000),D11-1955000,IF(AND(B11&gt;=65,D11&gt;=7700000),D11*0.95-1455000,IF(AND(B11&gt;=65,D11&gt;=4100000),D11*0.85-685000,IF(AND(B11&gt;=65,D11&gt;=3300000),D11*0.75-275000,D11-1100000)))))))))</f>
        <v>-600000</v>
      </c>
      <c r="K11" s="39">
        <f t="shared" ref="K11:K16" si="2">SUMIF(I11:J11,"&gt;0",I11:J11)</f>
        <v>0</v>
      </c>
      <c r="L11" s="39">
        <f t="shared" ref="L11:L16" si="3">IF(K11-430000&gt;0,K11-430000,0)</f>
        <v>0</v>
      </c>
      <c r="M11" s="1" t="str">
        <f>IF(AND(B11&lt;65,B11&gt;=40,C6="○"),"○","×")</f>
        <v>×</v>
      </c>
      <c r="N11" s="1">
        <f>IF(M11="○",L11*E37,0)</f>
        <v>0</v>
      </c>
    </row>
    <row r="12" spans="1:14" ht="20.25" customHeight="1">
      <c r="A12" s="4" t="s">
        <v>2</v>
      </c>
      <c r="B12" s="8"/>
      <c r="C12" s="16"/>
      <c r="D12" s="16"/>
      <c r="E12" s="29">
        <f>ROUNDDOWN(K12,0)</f>
        <v>0</v>
      </c>
      <c r="F12" s="29"/>
      <c r="G12" s="29"/>
      <c r="I12" s="37">
        <f t="shared" si="0"/>
        <v>0</v>
      </c>
      <c r="J12" s="39">
        <f t="shared" si="1"/>
        <v>-600000</v>
      </c>
      <c r="K12" s="39">
        <f t="shared" si="2"/>
        <v>0</v>
      </c>
      <c r="L12" s="39">
        <f t="shared" si="3"/>
        <v>0</v>
      </c>
      <c r="M12" s="1" t="str">
        <f>IF(AND(B12&gt;=40,B12&lt;65),"○","×")</f>
        <v>×</v>
      </c>
      <c r="N12" s="1">
        <f>IF(M12="○",L12*E37,0)</f>
        <v>0</v>
      </c>
    </row>
    <row r="13" spans="1:14" ht="20.25" customHeight="1">
      <c r="A13" s="4" t="s">
        <v>7</v>
      </c>
      <c r="B13" s="8"/>
      <c r="C13" s="16"/>
      <c r="D13" s="16"/>
      <c r="E13" s="29">
        <f>ROUNDDOWN(K13,0)</f>
        <v>0</v>
      </c>
      <c r="F13" s="29"/>
      <c r="G13" s="29"/>
      <c r="I13" s="38">
        <f t="shared" si="0"/>
        <v>0</v>
      </c>
      <c r="J13" s="40">
        <f t="shared" si="1"/>
        <v>-600000</v>
      </c>
      <c r="K13" s="1">
        <f t="shared" si="2"/>
        <v>0</v>
      </c>
      <c r="L13" s="1">
        <f t="shared" si="3"/>
        <v>0</v>
      </c>
      <c r="M13" s="1" t="str">
        <f>IF(AND(B13&gt;=40,B13&lt;65),"○","×")</f>
        <v>×</v>
      </c>
      <c r="N13" s="1">
        <f>IF(M13="○",L13*E37,0)</f>
        <v>0</v>
      </c>
    </row>
    <row r="14" spans="1:14" ht="20.25" customHeight="1">
      <c r="A14" s="4" t="s">
        <v>9</v>
      </c>
      <c r="B14" s="8"/>
      <c r="C14" s="16"/>
      <c r="D14" s="16"/>
      <c r="E14" s="29">
        <f>ROUNDDOWN(K14,0)</f>
        <v>0</v>
      </c>
      <c r="F14" s="29"/>
      <c r="G14" s="29"/>
      <c r="I14" s="38">
        <f t="shared" si="0"/>
        <v>0</v>
      </c>
      <c r="J14" s="40">
        <f t="shared" si="1"/>
        <v>-600000</v>
      </c>
      <c r="K14" s="1">
        <f t="shared" si="2"/>
        <v>0</v>
      </c>
      <c r="L14" s="1">
        <f t="shared" si="3"/>
        <v>0</v>
      </c>
      <c r="M14" s="1" t="str">
        <f>IF(AND(B14&gt;=40,B14&lt;65),"○","×")</f>
        <v>×</v>
      </c>
      <c r="N14" s="1">
        <f>IF(M14="○",L14*E37,0)</f>
        <v>0</v>
      </c>
    </row>
    <row r="15" spans="1:14" ht="20.25" customHeight="1">
      <c r="A15" s="4" t="s">
        <v>4</v>
      </c>
      <c r="B15" s="8"/>
      <c r="C15" s="16"/>
      <c r="D15" s="16"/>
      <c r="E15" s="29">
        <f>ROUNDDOWN(K15,0)</f>
        <v>0</v>
      </c>
      <c r="F15" s="29"/>
      <c r="G15" s="29"/>
      <c r="I15" s="38">
        <f t="shared" si="0"/>
        <v>0</v>
      </c>
      <c r="J15" s="40">
        <f t="shared" si="1"/>
        <v>-600000</v>
      </c>
      <c r="K15" s="1">
        <f t="shared" si="2"/>
        <v>0</v>
      </c>
      <c r="L15" s="1">
        <f t="shared" si="3"/>
        <v>0</v>
      </c>
      <c r="M15" s="1" t="str">
        <f>IF(AND(B15&gt;=40,B15&lt;65),"○","×")</f>
        <v>×</v>
      </c>
      <c r="N15" s="1">
        <f>IF(M15="○",L15*E37,0)</f>
        <v>0</v>
      </c>
    </row>
    <row r="16" spans="1:14" ht="20.25" customHeight="1">
      <c r="A16" s="4" t="s">
        <v>5</v>
      </c>
      <c r="B16" s="8"/>
      <c r="C16" s="16"/>
      <c r="D16" s="16"/>
      <c r="E16" s="29">
        <f>ROUNDDOWN(K16,0)</f>
        <v>0</v>
      </c>
      <c r="F16" s="29"/>
      <c r="G16" s="29"/>
      <c r="I16" s="38">
        <f t="shared" si="0"/>
        <v>0</v>
      </c>
      <c r="J16" s="40">
        <f t="shared" si="1"/>
        <v>-600000</v>
      </c>
      <c r="K16" s="1">
        <f t="shared" si="2"/>
        <v>0</v>
      </c>
      <c r="L16" s="1">
        <f t="shared" si="3"/>
        <v>0</v>
      </c>
      <c r="M16" s="1" t="str">
        <f>IF(AND(B16&gt;=40,B16&lt;65),"○","×")</f>
        <v>×</v>
      </c>
      <c r="N16" s="1">
        <f>IF(M16="○",L16*E37,0)</f>
        <v>0</v>
      </c>
    </row>
    <row r="17" spans="1:13">
      <c r="A17" s="5"/>
      <c r="B17" s="9" t="s">
        <v>50</v>
      </c>
      <c r="C17" s="9"/>
      <c r="D17" s="9"/>
      <c r="E17" s="5"/>
      <c r="I17" s="38"/>
    </row>
    <row r="18" spans="1:13">
      <c r="B18" s="10" t="s">
        <v>41</v>
      </c>
      <c r="C18" s="11"/>
      <c r="D18" s="11"/>
      <c r="E18" s="11"/>
      <c r="F18" s="11"/>
      <c r="G18" s="11"/>
      <c r="H18" s="11"/>
      <c r="I18" s="5"/>
      <c r="M18" s="1">
        <f>COUNTIF(M11:M16,"○")</f>
        <v>0</v>
      </c>
    </row>
    <row r="19" spans="1:13">
      <c r="B19" s="11"/>
      <c r="C19" s="11"/>
      <c r="D19" s="11"/>
      <c r="E19" s="11"/>
      <c r="F19" s="11"/>
      <c r="G19" s="11"/>
      <c r="H19" s="11"/>
      <c r="I19" s="5"/>
    </row>
    <row r="20" spans="1:13" hidden="1">
      <c r="A20" s="1" t="s">
        <v>12</v>
      </c>
      <c r="I20" s="36" t="s">
        <v>44</v>
      </c>
      <c r="J20" s="1" t="s">
        <v>53</v>
      </c>
    </row>
    <row r="21" spans="1:13" ht="26.4" hidden="1">
      <c r="A21" s="6"/>
      <c r="B21" s="7" t="s">
        <v>13</v>
      </c>
      <c r="C21" s="7" t="s">
        <v>14</v>
      </c>
      <c r="D21" s="23" t="s">
        <v>42</v>
      </c>
      <c r="E21" s="7" t="s">
        <v>15</v>
      </c>
      <c r="G21" s="33" t="s">
        <v>58</v>
      </c>
      <c r="I21" s="36">
        <f>COUNTA(C6,B12:B16)</f>
        <v>0</v>
      </c>
      <c r="J21" s="41">
        <f>COUNTIF(G11:G16,"〇")</f>
        <v>0</v>
      </c>
      <c r="K21" s="1">
        <f>IF(J21&gt;1,J21,1)</f>
        <v>1</v>
      </c>
    </row>
    <row r="22" spans="1:13" hidden="1">
      <c r="A22" s="4" t="s">
        <v>18</v>
      </c>
      <c r="B22" s="12">
        <f>IF($C$6="○",SUM($L$11:$L$16)*C37,SUM($L$12:$L$16)*C37)</f>
        <v>0</v>
      </c>
      <c r="C22" s="12">
        <f>IF($C$6="○",SUM($L$11:$L$16)*D37,SUM($L$12:$L$16)*D37)</f>
        <v>0</v>
      </c>
      <c r="D22" s="12">
        <f>IF($C$6="○",SUM(N11:N16),SUM(N12:N16))</f>
        <v>0</v>
      </c>
      <c r="E22" s="12">
        <f>SUM(B22:D22)</f>
        <v>0</v>
      </c>
      <c r="G22" s="34"/>
      <c r="I22" s="36"/>
    </row>
    <row r="23" spans="1:13" hidden="1">
      <c r="A23" s="4" t="s">
        <v>20</v>
      </c>
      <c r="B23" s="12"/>
      <c r="C23" s="17"/>
      <c r="D23" s="17"/>
      <c r="E23" s="12">
        <f>SUM(B23:D23)</f>
        <v>0</v>
      </c>
      <c r="G23" s="34"/>
      <c r="I23" s="36"/>
    </row>
    <row r="24" spans="1:13" hidden="1">
      <c r="A24" s="4" t="s">
        <v>16</v>
      </c>
      <c r="B24" s="12">
        <f>C39*J35*I21</f>
        <v>0</v>
      </c>
      <c r="C24" s="12">
        <f>D39*J35*I21</f>
        <v>0</v>
      </c>
      <c r="D24" s="12">
        <f>E39*J35*M18</f>
        <v>0</v>
      </c>
      <c r="E24" s="12">
        <f>SUM(B24:D24)</f>
        <v>0</v>
      </c>
      <c r="G24" s="34"/>
      <c r="I24" s="36"/>
    </row>
    <row r="25" spans="1:13" hidden="1">
      <c r="A25" s="4" t="s">
        <v>34</v>
      </c>
      <c r="B25" s="12">
        <f>C40*J35</f>
        <v>4050</v>
      </c>
      <c r="C25" s="17"/>
      <c r="D25" s="17"/>
      <c r="E25" s="12">
        <f>SUM(B25:D25)</f>
        <v>4050</v>
      </c>
      <c r="G25" s="34"/>
      <c r="I25" s="36"/>
    </row>
    <row r="26" spans="1:13" hidden="1">
      <c r="A26" s="4" t="s">
        <v>37</v>
      </c>
      <c r="B26" s="13">
        <v>650000</v>
      </c>
      <c r="C26" s="13">
        <v>240000</v>
      </c>
      <c r="D26" s="13">
        <v>170000</v>
      </c>
      <c r="E26" s="12"/>
      <c r="G26" s="34"/>
      <c r="I26" s="36"/>
    </row>
    <row r="27" spans="1:13" hidden="1">
      <c r="A27" s="4" t="s">
        <v>38</v>
      </c>
      <c r="B27" s="12">
        <f>IF(SUM(B22:B25)&gt;B26,B26,SUM(B22:B25))</f>
        <v>4050</v>
      </c>
      <c r="C27" s="12">
        <f>IF(SUM(C22:C25)&gt;C26,C26,SUM(C22:C25))</f>
        <v>0</v>
      </c>
      <c r="D27" s="12">
        <f>IF(SUM(D22:D25)&gt;D26,D26,SUM(D22:D25))</f>
        <v>0</v>
      </c>
      <c r="E27" s="12">
        <f>SUM(B27:D27)</f>
        <v>4050</v>
      </c>
      <c r="G27" s="34"/>
      <c r="I27" s="36"/>
    </row>
    <row r="28" spans="1:13" hidden="1">
      <c r="G28" s="34"/>
      <c r="I28" s="36" t="s">
        <v>32</v>
      </c>
      <c r="J28" s="1">
        <v>1</v>
      </c>
    </row>
    <row r="29" spans="1:13" hidden="1">
      <c r="D29" s="4" t="s">
        <v>39</v>
      </c>
      <c r="E29" s="30" t="str">
        <f>IF(E30&gt;430000+545000*I21+100000*(K21-1),"軽減なし",IF(E30&gt;430000+295000*I21+100000*(K21-1),"2割軽減",IF(E30&gt;430000+100000*(K21-1),"5割軽減","7割軽減")))</f>
        <v>7割軽減</v>
      </c>
      <c r="G29" s="34"/>
      <c r="I29" s="36" t="s">
        <v>43</v>
      </c>
      <c r="J29" s="1">
        <v>0.8</v>
      </c>
    </row>
    <row r="30" spans="1:13" hidden="1">
      <c r="D30" s="4" t="s">
        <v>40</v>
      </c>
      <c r="E30" s="31">
        <f>SUM(K11:K16)</f>
        <v>0</v>
      </c>
      <c r="G30" s="35"/>
      <c r="I30" s="36" t="s">
        <v>26</v>
      </c>
      <c r="J30" s="1">
        <v>0.5</v>
      </c>
    </row>
    <row r="31" spans="1:13" hidden="1">
      <c r="I31" s="36"/>
    </row>
    <row r="32" spans="1:13" hidden="1">
      <c r="C32" s="7" t="s">
        <v>3</v>
      </c>
      <c r="D32" s="7"/>
      <c r="E32" s="31">
        <f>ROUNDDOWN(E27,-2)</f>
        <v>4000</v>
      </c>
      <c r="I32" s="36" t="s">
        <v>29</v>
      </c>
      <c r="J32" s="1">
        <v>0.3</v>
      </c>
    </row>
    <row r="33" spans="1:10" hidden="1">
      <c r="D33" s="4" t="s">
        <v>48</v>
      </c>
      <c r="E33" s="31">
        <f>E32/12</f>
        <v>333.33333333333331</v>
      </c>
      <c r="I33" s="36"/>
    </row>
    <row r="34" spans="1:10" hidden="1">
      <c r="A34" s="1" t="s">
        <v>17</v>
      </c>
      <c r="D34" s="24"/>
      <c r="E34" s="32"/>
      <c r="I34" s="36"/>
    </row>
    <row r="35" spans="1:10" hidden="1">
      <c r="A35" s="7" t="s">
        <v>25</v>
      </c>
      <c r="B35" s="7" t="s">
        <v>27</v>
      </c>
      <c r="C35" s="7" t="s">
        <v>30</v>
      </c>
      <c r="D35" s="7"/>
      <c r="E35" s="7"/>
      <c r="I35" s="36" t="s">
        <v>11</v>
      </c>
      <c r="J35" s="1">
        <f>VLOOKUP(E29,I28:J32,2,FALSE)</f>
        <v>0.3</v>
      </c>
    </row>
    <row r="36" spans="1:10" hidden="1">
      <c r="A36" s="7"/>
      <c r="B36" s="7"/>
      <c r="C36" s="7" t="s">
        <v>13</v>
      </c>
      <c r="D36" s="7" t="s">
        <v>28</v>
      </c>
      <c r="E36" s="7" t="s">
        <v>0</v>
      </c>
      <c r="I36" s="36"/>
    </row>
    <row r="37" spans="1:10" ht="39.6" hidden="1">
      <c r="A37" s="4" t="s">
        <v>19</v>
      </c>
      <c r="B37" s="14" t="s">
        <v>24</v>
      </c>
      <c r="C37" s="18">
        <v>6.2e-002</v>
      </c>
      <c r="D37" s="18">
        <v>2.7e-002</v>
      </c>
      <c r="E37" s="18">
        <v>2.5600000000000001e-002</v>
      </c>
      <c r="I37" s="36"/>
    </row>
    <row r="38" spans="1:10" hidden="1">
      <c r="A38" s="4" t="s">
        <v>21</v>
      </c>
      <c r="B38" s="4"/>
      <c r="C38" s="7"/>
      <c r="D38" s="25"/>
      <c r="E38" s="25"/>
      <c r="I38" s="36"/>
    </row>
    <row r="39" spans="1:10" hidden="1">
      <c r="A39" s="4" t="s">
        <v>22</v>
      </c>
      <c r="B39" s="4" t="s">
        <v>45</v>
      </c>
      <c r="C39" s="19">
        <v>19000</v>
      </c>
      <c r="D39" s="19">
        <v>11800</v>
      </c>
      <c r="E39" s="19">
        <v>13500</v>
      </c>
      <c r="I39" s="36"/>
    </row>
    <row r="40" spans="1:10" hidden="1">
      <c r="A40" s="4" t="s">
        <v>23</v>
      </c>
      <c r="B40" s="4" t="s">
        <v>36</v>
      </c>
      <c r="C40" s="19">
        <v>13500</v>
      </c>
      <c r="D40" s="25"/>
      <c r="E40" s="25"/>
      <c r="I40" s="36"/>
    </row>
    <row r="41" spans="1:10" hidden="1">
      <c r="I41" s="36"/>
    </row>
    <row r="42" spans="1:10" hidden="1">
      <c r="I42" s="36"/>
    </row>
    <row r="43" spans="1:10">
      <c r="I43" s="36"/>
    </row>
    <row r="44" spans="1:10">
      <c r="I44" s="36"/>
    </row>
    <row r="45" spans="1:10">
      <c r="I45" s="36"/>
    </row>
    <row r="46" spans="1:10">
      <c r="I46" s="36"/>
    </row>
    <row r="47" spans="1:10">
      <c r="I47" s="36"/>
    </row>
    <row r="48" spans="1:10">
      <c r="I48" s="36"/>
    </row>
    <row r="49" spans="9:9">
      <c r="I49" s="36"/>
    </row>
    <row r="50" spans="9:9">
      <c r="I50" s="36"/>
    </row>
    <row r="51" spans="9:9">
      <c r="I51" s="36"/>
    </row>
    <row r="52" spans="9:9">
      <c r="I52" s="36"/>
    </row>
    <row r="53" spans="9:9">
      <c r="I53" s="36"/>
    </row>
    <row r="54" spans="9:9">
      <c r="I54" s="36"/>
    </row>
    <row r="55" spans="9:9">
      <c r="I55" s="36"/>
    </row>
    <row r="56" spans="9:9">
      <c r="I56" s="36"/>
    </row>
    <row r="57" spans="9:9">
      <c r="I57" s="36"/>
    </row>
    <row r="58" spans="9:9">
      <c r="I58" s="36"/>
    </row>
    <row r="59" spans="9:9">
      <c r="I59" s="36"/>
    </row>
    <row r="60" spans="9:9">
      <c r="I60" s="36"/>
    </row>
    <row r="61" spans="9:9">
      <c r="I61" s="36"/>
    </row>
    <row r="62" spans="9:9">
      <c r="I62" s="36"/>
    </row>
    <row r="63" spans="9:9">
      <c r="I63" s="36"/>
    </row>
    <row r="64" spans="9:9">
      <c r="I64" s="36"/>
    </row>
    <row r="65" spans="9:9">
      <c r="I65" s="36"/>
    </row>
    <row r="66" spans="9:9">
      <c r="I66" s="36"/>
    </row>
    <row r="67" spans="9:9">
      <c r="I67" s="36"/>
    </row>
    <row r="68" spans="9:9">
      <c r="I68" s="36"/>
    </row>
    <row r="69" spans="9:9">
      <c r="I69" s="36"/>
    </row>
    <row r="70" spans="9:9">
      <c r="I70" s="36"/>
    </row>
    <row r="71" spans="9:9">
      <c r="I71" s="36"/>
    </row>
    <row r="72" spans="9:9">
      <c r="I72" s="36"/>
    </row>
    <row r="73" spans="9:9">
      <c r="I73" s="36"/>
    </row>
    <row r="74" spans="9:9">
      <c r="I74" s="36"/>
    </row>
    <row r="75" spans="9:9">
      <c r="I75" s="36"/>
    </row>
    <row r="76" spans="9:9">
      <c r="I76" s="36"/>
    </row>
    <row r="77" spans="9:9">
      <c r="I77" s="36"/>
    </row>
    <row r="78" spans="9:9">
      <c r="I78" s="36"/>
    </row>
    <row r="79" spans="9:9">
      <c r="I79" s="36"/>
    </row>
    <row r="80" spans="9:9">
      <c r="I80" s="36"/>
    </row>
    <row r="81" spans="9:9">
      <c r="I81" s="36"/>
    </row>
    <row r="82" spans="9:9">
      <c r="I82" s="36"/>
    </row>
    <row r="83" spans="9:9">
      <c r="I83" s="36"/>
    </row>
    <row r="84" spans="9:9">
      <c r="I84" s="36"/>
    </row>
    <row r="85" spans="9:9">
      <c r="I85" s="36"/>
    </row>
    <row r="86" spans="9:9">
      <c r="I86" s="36"/>
    </row>
    <row r="87" spans="9:9">
      <c r="I87" s="36"/>
    </row>
    <row r="88" spans="9:9">
      <c r="I88" s="36"/>
    </row>
    <row r="89" spans="9:9">
      <c r="I89" s="36"/>
    </row>
    <row r="90" spans="9:9">
      <c r="I90" s="36"/>
    </row>
    <row r="91" spans="9:9">
      <c r="I91" s="36"/>
    </row>
    <row r="92" spans="9:9">
      <c r="I92" s="36"/>
    </row>
    <row r="93" spans="9:9">
      <c r="I93" s="36"/>
    </row>
    <row r="94" spans="9:9">
      <c r="I94" s="36"/>
    </row>
    <row r="95" spans="9:9">
      <c r="I95" s="36"/>
    </row>
    <row r="96" spans="9:9">
      <c r="I96" s="36"/>
    </row>
    <row r="97" spans="9:9">
      <c r="I97" s="36"/>
    </row>
    <row r="98" spans="9:9">
      <c r="I98" s="36"/>
    </row>
    <row r="99" spans="9:9">
      <c r="I99" s="36"/>
    </row>
    <row r="100" spans="9:9">
      <c r="I100" s="36"/>
    </row>
    <row r="101" spans="9:9">
      <c r="I101" s="36"/>
    </row>
    <row r="102" spans="9:9">
      <c r="I102" s="36"/>
    </row>
    <row r="103" spans="9:9">
      <c r="I103" s="36"/>
    </row>
    <row r="104" spans="9:9">
      <c r="I104" s="36"/>
    </row>
    <row r="105" spans="9:9">
      <c r="I105" s="36"/>
    </row>
    <row r="106" spans="9:9">
      <c r="I106" s="36"/>
    </row>
    <row r="107" spans="9:9">
      <c r="I107" s="36"/>
    </row>
    <row r="108" spans="9:9">
      <c r="I108" s="36"/>
    </row>
    <row r="109" spans="9:9">
      <c r="I109" s="36"/>
    </row>
    <row r="110" spans="9:9">
      <c r="I110" s="36"/>
    </row>
    <row r="111" spans="9:9">
      <c r="I111" s="36"/>
    </row>
    <row r="112" spans="9:9">
      <c r="I112" s="36"/>
    </row>
    <row r="113" spans="9:9">
      <c r="I113" s="36"/>
    </row>
    <row r="114" spans="9:9">
      <c r="I114" s="36"/>
    </row>
    <row r="115" spans="9:9">
      <c r="I115" s="36"/>
    </row>
    <row r="116" spans="9:9">
      <c r="I116" s="36"/>
    </row>
    <row r="117" spans="9:9">
      <c r="I117" s="36"/>
    </row>
    <row r="118" spans="9:9">
      <c r="I118" s="36"/>
    </row>
    <row r="119" spans="9:9">
      <c r="I119" s="36"/>
    </row>
    <row r="120" spans="9:9">
      <c r="I120" s="36"/>
    </row>
    <row r="121" spans="9:9">
      <c r="I121" s="36"/>
    </row>
    <row r="122" spans="9:9">
      <c r="I122" s="36"/>
    </row>
    <row r="123" spans="9:9">
      <c r="I123" s="36"/>
    </row>
    <row r="124" spans="9:9">
      <c r="I124" s="36"/>
    </row>
    <row r="125" spans="9:9">
      <c r="I125" s="36"/>
    </row>
    <row r="126" spans="9:9">
      <c r="I126" s="36"/>
    </row>
    <row r="127" spans="9:9">
      <c r="I127" s="36"/>
    </row>
    <row r="128" spans="9:9">
      <c r="I128" s="36"/>
    </row>
    <row r="129" spans="9:9">
      <c r="I129" s="36"/>
    </row>
    <row r="130" spans="9:9">
      <c r="I130" s="36"/>
    </row>
    <row r="131" spans="9:9">
      <c r="I131" s="36"/>
    </row>
    <row r="132" spans="9:9">
      <c r="I132" s="36"/>
    </row>
    <row r="133" spans="9:9">
      <c r="I133" s="36"/>
    </row>
    <row r="134" spans="9:9">
      <c r="I134" s="36"/>
    </row>
    <row r="135" spans="9:9">
      <c r="I135" s="36"/>
    </row>
    <row r="136" spans="9:9">
      <c r="I136" s="36"/>
    </row>
  </sheetData>
  <mergeCells count="18">
    <mergeCell ref="A6:B6"/>
    <mergeCell ref="E10:F10"/>
    <mergeCell ref="E11:F11"/>
    <mergeCell ref="E12:F12"/>
    <mergeCell ref="E13:F13"/>
    <mergeCell ref="E14:F14"/>
    <mergeCell ref="E15:F15"/>
    <mergeCell ref="E16:F16"/>
    <mergeCell ref="B17:D17"/>
    <mergeCell ref="C32:D32"/>
    <mergeCell ref="C35:E35"/>
    <mergeCell ref="A1:E2"/>
    <mergeCell ref="D7:D8"/>
    <mergeCell ref="E7:E8"/>
    <mergeCell ref="B18:H19"/>
    <mergeCell ref="A35:A36"/>
    <mergeCell ref="B35:B36"/>
    <mergeCell ref="G21:G30"/>
  </mergeCells>
  <phoneticPr fontId="1"/>
  <dataValidations count="2">
    <dataValidation type="list" allowBlank="1" showDropDown="0" showInputMessage="1" showErrorMessage="1" sqref="C6">
      <formula1>"○"</formula1>
    </dataValidation>
    <dataValidation type="list" allowBlank="1" showDropDown="0" showInputMessage="1" showErrorMessage="1" sqref="G11:G16">
      <formula1>"〇,×"</formula1>
    </dataValidation>
  </dataValidations>
  <pageMargins left="0.7" right="0.7" top="0.75" bottom="0.75" header="0.3" footer="0.3"/>
  <pageSetup paperSize="9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cols>
    <col min="1" max="1" width="9" customWidth="1"/>
  </cols>
  <sheetData/>
  <phoneticPr fontId="1"/>
  <pageMargins left="0.7" right="0.7" top="0.75" bottom="0.75" header="0.3" footer="0.3"/>
  <pageSetup paperSize="9" fitToWidth="1" fitToHeight="1" orientation="portrait" usePrinterDefaults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cols>
    <col min="1" max="1" width="9" customWidth="1"/>
  </cols>
  <sheetData/>
  <phoneticPr fontId="1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TAGAM172</dc:creator>
  <cp:lastModifiedBy>TAGAM339</cp:lastModifiedBy>
  <cp:lastPrinted>2022-04-27T07:28:57Z</cp:lastPrinted>
  <dcterms:created xsi:type="dcterms:W3CDTF">2016-10-04T02:46:19Z</dcterms:created>
  <dcterms:modified xsi:type="dcterms:W3CDTF">2025-02-18T06:54:05Z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2025-02-18T06:54:05Z</vt:filetime>
  </property>
</Properties>
</file>